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<sst xmlns="http://schemas.openxmlformats.org/spreadsheetml/2006/main" count="128" uniqueCount="70">
  <si>
    <t>MUNICIPALITIES</t>
  </si>
  <si>
    <t>ID</t>
  </si>
  <si>
    <t>MUNICIPALITY NAME</t>
  </si>
  <si>
    <t>MUNICIPAL EIT REVENUE</t>
  </si>
  <si>
    <t>MUNICIPAL POPULATION</t>
  </si>
  <si>
    <t>MUNICIPAL PROPORTIONAL EIT REVENUE</t>
  </si>
  <si>
    <t>MUNICIPAL PROPORTIONAL POPULATION</t>
  </si>
  <si>
    <t>TOTAL MUNICIPAL VOTE</t>
  </si>
  <si>
    <t>VOTE                 y/n</t>
  </si>
  <si>
    <t>yes votes</t>
  </si>
  <si>
    <t>no votes</t>
  </si>
  <si>
    <t>SCHOOL DISTRICTS</t>
  </si>
  <si>
    <t>SCHOOL DISTRICT NAME</t>
  </si>
  <si>
    <t>SCHOOL DISTRICT EIT REVENUE</t>
  </si>
  <si>
    <t>SCHOOL DISTRICT POPULATION</t>
  </si>
  <si>
    <t>SCHOOL DISTRICT PROPORTIONAL EIT REVENUE</t>
  </si>
  <si>
    <t>SCHOOL DISTRICT PROPORTIONAL POPULATION</t>
  </si>
  <si>
    <t>TOTAL SCHOOL DISTRICT VOTE</t>
  </si>
  <si>
    <t>ALLEGHENY SOUTHEAST TCD</t>
  </si>
  <si>
    <t>ALLEGHENY SOUTHEAST TCD MUNICIPAL TOTALS</t>
  </si>
  <si>
    <t>ALLEGHENY SOUTHEAST TCD SCHOOL DISTRICT TOTALS</t>
  </si>
  <si>
    <t>ALLEGHENY SOUTHEAST TCD GRAND TOTALS</t>
  </si>
  <si>
    <t>EAST ALLEGHENY SD</t>
  </si>
  <si>
    <t>ALLEGHENY</t>
  </si>
  <si>
    <t>EAST MCKEESPORT BORO</t>
  </si>
  <si>
    <t>NORTH VERSAILLES TWP</t>
  </si>
  <si>
    <t>WALL BORO</t>
  </si>
  <si>
    <t>WILMERDING BORO</t>
  </si>
  <si>
    <t>ELIZABETH FORWARD SD</t>
  </si>
  <si>
    <t>ELIZABETH BORO</t>
  </si>
  <si>
    <t>ELIZABETH TWP</t>
  </si>
  <si>
    <t>FORWARD TWP</t>
  </si>
  <si>
    <t>GATEWAY SD</t>
  </si>
  <si>
    <t>MONROEVILLE BORO</t>
  </si>
  <si>
    <t>PITCAIRN BORO</t>
  </si>
  <si>
    <t>MCKEESPORT AREA SD</t>
  </si>
  <si>
    <t>DRAVOSBURG BORO</t>
  </si>
  <si>
    <t>MCKEESPORT CITY</t>
  </si>
  <si>
    <t>SOUTH VERSAILLES TWP</t>
  </si>
  <si>
    <t>VERSAILLES BORO</t>
  </si>
  <si>
    <t>WHITE OAK BORO</t>
  </si>
  <si>
    <t>PENN HILLS SD</t>
  </si>
  <si>
    <t>PENN HILLS TWP</t>
  </si>
  <si>
    <t>PLUM BOROUGH SD</t>
  </si>
  <si>
    <t>PLUM BORO</t>
  </si>
  <si>
    <t>RIVERVIEW SD</t>
  </si>
  <si>
    <t>OAKMONT BORO</t>
  </si>
  <si>
    <t>VERONA BORO</t>
  </si>
  <si>
    <t>SOUTH ALLEGHENY SD</t>
  </si>
  <si>
    <t>GLASSPORT BORO</t>
  </si>
  <si>
    <t>LIBERTY BORO</t>
  </si>
  <si>
    <t>LINCOLN BORO</t>
  </si>
  <si>
    <t>PORT VUE BORO</t>
  </si>
  <si>
    <t>WILKINSBURG BOROUGH SD</t>
  </si>
  <si>
    <t>WILKINSBURG BORO</t>
  </si>
  <si>
    <t>WOODLAND HILLS SD</t>
  </si>
  <si>
    <t>BRADDOCK BORO</t>
  </si>
  <si>
    <t>BRADDOCK HILLS BORO</t>
  </si>
  <si>
    <t>CHALFANT BORO</t>
  </si>
  <si>
    <t>CHURCHILL BORO</t>
  </si>
  <si>
    <t>EAST PITTSBURGH BORO</t>
  </si>
  <si>
    <t>EDGEWOOD BORO</t>
  </si>
  <si>
    <t>FOREST HILLS BORO</t>
  </si>
  <si>
    <t>NORTH BRADDOCK BORO</t>
  </si>
  <si>
    <t>RANKIN BORO</t>
  </si>
  <si>
    <t>SWISSVALE BORO</t>
  </si>
  <si>
    <t>TURTLE CREEK BORO</t>
  </si>
  <si>
    <t>WILKINS TWP</t>
  </si>
  <si>
    <t>COUNTY OF ORIGIN</t>
  </si>
  <si>
    <t>WEIGHTED VOTE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</si>
</sst>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"/>
    <numFmt numFmtId="166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2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10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Border="1" applyAlignment="1" applyProtection="1">
      <alignment/>
      <protection locked="0"/>
    </xf>
    <xf numFmtId="10" fontId="0" fillId="32" borderId="12" xfId="0" applyNumberFormat="1" applyFill="1" applyBorder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 wrapText="1"/>
      <protection/>
    </xf>
    <xf numFmtId="0" fontId="0" fillId="32" borderId="17" xfId="0" applyFill="1" applyBorder="1" applyAlignment="1" applyProtection="1">
      <alignment/>
      <protection/>
    </xf>
    <xf numFmtId="165" fontId="1" fillId="32" borderId="17" xfId="0" applyNumberFormat="1" applyFont="1" applyFill="1" applyBorder="1" applyAlignment="1" applyProtection="1">
      <alignment horizontal="center" wrapText="1"/>
      <protection/>
    </xf>
    <xf numFmtId="3" fontId="1" fillId="32" borderId="17" xfId="0" applyNumberFormat="1" applyFont="1" applyFill="1" applyBorder="1" applyAlignment="1" applyProtection="1">
      <alignment horizontal="center" wrapText="1"/>
      <protection/>
    </xf>
    <xf numFmtId="10" fontId="1" fillId="32" borderId="17" xfId="0" applyNumberFormat="1" applyFont="1" applyFill="1" applyBorder="1" applyAlignment="1" applyProtection="1">
      <alignment horizontal="center" vertical="center" wrapText="1"/>
      <protection/>
    </xf>
    <xf numFmtId="10" fontId="1" fillId="34" borderId="14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right"/>
      <protection/>
    </xf>
    <xf numFmtId="10" fontId="0" fillId="0" borderId="12" xfId="0" applyNumberForma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164" fontId="0" fillId="33" borderId="12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0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 wrapText="1"/>
      <protection/>
    </xf>
    <xf numFmtId="9" fontId="1" fillId="0" borderId="14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center" wrapText="1"/>
      <protection/>
    </xf>
    <xf numFmtId="0" fontId="0" fillId="32" borderId="12" xfId="0" applyFill="1" applyBorder="1" applyAlignment="1" applyProtection="1">
      <alignment/>
      <protection/>
    </xf>
    <xf numFmtId="10" fontId="1" fillId="32" borderId="12" xfId="0" applyNumberFormat="1" applyFont="1" applyFill="1" applyBorder="1" applyAlignment="1" applyProtection="1">
      <alignment horizontal="center" wrapText="1"/>
      <protection/>
    </xf>
    <xf numFmtId="164" fontId="0" fillId="0" borderId="17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wrapText="1"/>
      <protection/>
    </xf>
    <xf numFmtId="10" fontId="1" fillId="0" borderId="12" xfId="0" applyNumberFormat="1" applyFont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left" wrapText="1"/>
      <protection/>
    </xf>
    <xf numFmtId="10" fontId="1" fillId="32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32" borderId="18" xfId="0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 horizontal="center" vertical="center" wrapText="1"/>
      <protection/>
    </xf>
    <xf numFmtId="10" fontId="0" fillId="0" borderId="2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12" xfId="0" applyNumberFormat="1" applyBorder="1" applyAlignment="1" applyProtection="1">
      <alignment horizontal="center"/>
      <protection locked="0"/>
    </xf>
    <xf numFmtId="10" fontId="0" fillId="0" borderId="12" xfId="57" applyNumberFormat="1" applyFont="1" applyBorder="1" applyAlignment="1" applyProtection="1">
      <alignment horizontal="right"/>
      <protection/>
    </xf>
    <xf numFmtId="10" fontId="0" fillId="0" borderId="12" xfId="0" applyNumberFormat="1" applyFont="1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 wrapText="1"/>
      <protection/>
    </xf>
    <xf numFmtId="10" fontId="0" fillId="0" borderId="15" xfId="57" applyNumberFormat="1" applyFont="1" applyBorder="1" applyAlignment="1" applyProtection="1">
      <alignment horizontal="right"/>
      <protection/>
    </xf>
    <xf numFmtId="10" fontId="1" fillId="0" borderId="21" xfId="0" applyNumberFormat="1" applyFont="1" applyBorder="1" applyAlignment="1" applyProtection="1">
      <alignment horizontal="center" wrapText="1"/>
      <protection/>
    </xf>
    <xf numFmtId="10" fontId="0" fillId="0" borderId="18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 horizontal="center" wrapText="1"/>
      <protection locked="0"/>
    </xf>
    <xf numFmtId="10" fontId="1" fillId="0" borderId="11" xfId="0" applyNumberFormat="1" applyFont="1" applyBorder="1" applyAlignment="1" applyProtection="1">
      <alignment horizontal="center"/>
      <protection/>
    </xf>
    <xf numFmtId="10" fontId="0" fillId="0" borderId="18" xfId="0" applyNumberFormat="1" applyFont="1" applyBorder="1" applyAlignment="1" applyProtection="1">
      <alignment horizontal="center"/>
      <protection locked="0"/>
    </xf>
    <xf numFmtId="10" fontId="0" fillId="0" borderId="19" xfId="0" applyNumberFormat="1" applyBorder="1" applyAlignment="1" applyProtection="1">
      <alignment/>
      <protection locked="0"/>
    </xf>
    <xf numFmtId="10" fontId="0" fillId="0" borderId="18" xfId="57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horizontal="center" wrapText="1"/>
      <protection/>
    </xf>
    <xf numFmtId="10" fontId="1" fillId="34" borderId="21" xfId="0" applyNumberFormat="1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3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/>
      <protection locked="0"/>
    </xf>
    <xf numFmtId="165" fontId="1" fillId="32" borderId="12" xfId="0" applyNumberFormat="1" applyFont="1" applyFill="1" applyBorder="1" applyAlignment="1" applyProtection="1">
      <alignment horizontal="center" wrapText="1"/>
      <protection locked="0"/>
    </xf>
    <xf numFmtId="3" fontId="1" fillId="32" borderId="12" xfId="0" applyNumberFormat="1" applyFont="1" applyFill="1" applyBorder="1" applyAlignment="1" applyProtection="1">
      <alignment horizontal="center" wrapText="1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165" fontId="1" fillId="32" borderId="12" xfId="0" applyNumberFormat="1" applyFont="1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3" fontId="1" fillId="32" borderId="12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/>
      <protection locked="0"/>
    </xf>
    <xf numFmtId="0" fontId="1" fillId="32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0" fillId="32" borderId="17" xfId="0" applyFill="1" applyBorder="1" applyAlignment="1" applyProtection="1">
      <alignment/>
      <protection/>
    </xf>
    <xf numFmtId="0" fontId="1" fillId="32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pane ySplit="5" topLeftCell="A51" activePane="bottomLeft" state="frozen"/>
      <selection pane="topLeft" activeCell="C1" sqref="C1"/>
      <selection pane="bottomLeft" activeCell="E31" sqref="E31"/>
    </sheetView>
  </sheetViews>
  <sheetFormatPr defaultColWidth="9.140625" defaultRowHeight="12.75"/>
  <cols>
    <col min="1" max="1" width="14.8515625" style="4" customWidth="1"/>
    <col min="2" max="2" width="0" style="4" hidden="1" customWidth="1"/>
    <col min="3" max="3" width="28.140625" style="4" customWidth="1"/>
    <col min="4" max="4" width="2.00390625" style="4" customWidth="1"/>
    <col min="5" max="5" width="13.00390625" style="10" customWidth="1"/>
    <col min="6" max="6" width="2.00390625" style="4" customWidth="1"/>
    <col min="7" max="7" width="13.28125" style="11" bestFit="1" customWidth="1"/>
    <col min="8" max="8" width="2.00390625" style="4" customWidth="1"/>
    <col min="9" max="9" width="16.00390625" style="4" customWidth="1"/>
    <col min="10" max="10" width="15.7109375" style="4" customWidth="1"/>
    <col min="11" max="11" width="11.8515625" style="4" customWidth="1"/>
    <col min="12" max="12" width="2.00390625" style="4" customWidth="1"/>
    <col min="13" max="13" width="10.8515625" style="4" customWidth="1"/>
    <col min="14" max="14" width="8.7109375" style="4" customWidth="1"/>
    <col min="15" max="16" width="8.421875" style="61" customWidth="1"/>
    <col min="17" max="17" width="0" style="4" hidden="1" customWidth="1"/>
    <col min="18" max="16384" width="9.140625" style="4" customWidth="1"/>
  </cols>
  <sheetData>
    <row r="1" spans="1:16" s="2" customFormat="1" ht="23.25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"/>
      <c r="O1" s="53"/>
      <c r="P1" s="53"/>
    </row>
    <row r="2" spans="1:16" s="2" customFormat="1" ht="23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"/>
      <c r="O2" s="53"/>
      <c r="P2" s="53"/>
    </row>
    <row r="3" spans="1:16" ht="12.75">
      <c r="A3" s="114" t="s">
        <v>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3"/>
      <c r="M3" s="14"/>
      <c r="N3" s="3"/>
      <c r="O3" s="54"/>
      <c r="P3" s="14"/>
    </row>
    <row r="4" spans="1:16" ht="12.75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3"/>
      <c r="M4" s="15"/>
      <c r="N4" s="5"/>
      <c r="O4" s="55"/>
      <c r="P4" s="15"/>
    </row>
    <row r="5" spans="1:16" ht="38.25">
      <c r="A5" s="16" t="s">
        <v>68</v>
      </c>
      <c r="B5" s="16" t="s">
        <v>1</v>
      </c>
      <c r="C5" s="16" t="s">
        <v>2</v>
      </c>
      <c r="D5" s="17"/>
      <c r="E5" s="18" t="s">
        <v>3</v>
      </c>
      <c r="F5" s="17"/>
      <c r="G5" s="19" t="s">
        <v>4</v>
      </c>
      <c r="H5" s="17"/>
      <c r="I5" s="20" t="s">
        <v>5</v>
      </c>
      <c r="J5" s="20" t="s">
        <v>6</v>
      </c>
      <c r="K5" s="20" t="s">
        <v>7</v>
      </c>
      <c r="L5" s="21"/>
      <c r="M5" s="20" t="s">
        <v>69</v>
      </c>
      <c r="N5" s="6" t="s">
        <v>8</v>
      </c>
      <c r="O5" s="56" t="s">
        <v>9</v>
      </c>
      <c r="P5" s="56" t="s">
        <v>10</v>
      </c>
    </row>
    <row r="6" spans="1:16" ht="12.75">
      <c r="A6" s="22"/>
      <c r="B6" s="23">
        <v>22803</v>
      </c>
      <c r="C6" s="24" t="s">
        <v>22</v>
      </c>
      <c r="D6" s="83"/>
      <c r="E6" s="84"/>
      <c r="F6" s="85"/>
      <c r="G6" s="86"/>
      <c r="H6" s="85"/>
      <c r="I6" s="25"/>
      <c r="J6" s="25"/>
      <c r="K6" s="25"/>
      <c r="L6" s="21"/>
      <c r="M6" s="25"/>
      <c r="N6" s="62"/>
      <c r="O6" s="63"/>
      <c r="P6" s="63"/>
    </row>
    <row r="7" spans="1:16" ht="12.75">
      <c r="A7" s="26" t="s">
        <v>23</v>
      </c>
      <c r="B7" s="27">
        <v>20963</v>
      </c>
      <c r="C7" s="26" t="s">
        <v>24</v>
      </c>
      <c r="D7" s="87"/>
      <c r="E7" s="88">
        <v>187103</v>
      </c>
      <c r="F7" s="89"/>
      <c r="G7" s="90">
        <v>2126</v>
      </c>
      <c r="H7" s="89"/>
      <c r="I7" s="28">
        <f>E7/$E$69</f>
        <v>0.0029612893689577283</v>
      </c>
      <c r="J7" s="28">
        <f>G7/$G$69*0.5</f>
        <v>0.00425261237618217</v>
      </c>
      <c r="K7" s="28">
        <f>I7+J7</f>
        <v>0.007213901745139898</v>
      </c>
      <c r="L7" s="21"/>
      <c r="M7" s="28">
        <f>K7/2</f>
        <v>0.003606950872569949</v>
      </c>
      <c r="N7" s="62"/>
      <c r="O7" s="63" t="str">
        <f>IF(N7="y",M7,"0")</f>
        <v>0</v>
      </c>
      <c r="P7" s="63" t="str">
        <f>IF(N7="n",M7,"0")</f>
        <v>0</v>
      </c>
    </row>
    <row r="8" spans="1:16" ht="12.75">
      <c r="A8" s="26" t="s">
        <v>23</v>
      </c>
      <c r="B8" s="27">
        <v>22344</v>
      </c>
      <c r="C8" s="26" t="s">
        <v>25</v>
      </c>
      <c r="D8" s="87"/>
      <c r="E8" s="88">
        <v>917719</v>
      </c>
      <c r="F8" s="89"/>
      <c r="G8" s="90">
        <v>10229</v>
      </c>
      <c r="H8" s="89"/>
      <c r="I8" s="28">
        <f>E8/$E$69</f>
        <v>0.01452478858377748</v>
      </c>
      <c r="J8" s="28">
        <f>G8/$G$69*0.5</f>
        <v>0.020460946376278183</v>
      </c>
      <c r="K8" s="28">
        <f>I8+J8</f>
        <v>0.034985734960055664</v>
      </c>
      <c r="L8" s="21"/>
      <c r="M8" s="28">
        <f>K8/2</f>
        <v>0.017492867480027832</v>
      </c>
      <c r="N8" s="62"/>
      <c r="O8" s="63" t="str">
        <f>IF(N8="y",M8,"0")</f>
        <v>0</v>
      </c>
      <c r="P8" s="63" t="str">
        <f>IF(N8="n",M8,"0")</f>
        <v>0</v>
      </c>
    </row>
    <row r="9" spans="1:16" ht="12.75">
      <c r="A9" s="29" t="s">
        <v>23</v>
      </c>
      <c r="B9" s="30">
        <v>23483</v>
      </c>
      <c r="C9" s="29" t="s">
        <v>26</v>
      </c>
      <c r="D9" s="91"/>
      <c r="E9" s="92">
        <v>39847</v>
      </c>
      <c r="F9" s="93"/>
      <c r="G9" s="94">
        <v>580</v>
      </c>
      <c r="H9" s="93"/>
      <c r="I9" s="31">
        <f aca="true" t="shared" si="0" ref="I9:I50">E9/$E$69</f>
        <v>0.0006306606387116113</v>
      </c>
      <c r="J9" s="31">
        <f aca="true" t="shared" si="1" ref="J9:J50">G9/$G$69*0.5</f>
        <v>0.0011601670640572243</v>
      </c>
      <c r="K9" s="31">
        <f aca="true" t="shared" si="2" ref="K9:K50">I9+J9</f>
        <v>0.0017908277027688356</v>
      </c>
      <c r="L9" s="21"/>
      <c r="M9" s="28">
        <f aca="true" t="shared" si="3" ref="M9:M50">K9/2</f>
        <v>0.0008954138513844178</v>
      </c>
      <c r="N9" s="62"/>
      <c r="O9" s="63" t="str">
        <f aca="true" t="shared" si="4" ref="O9:O50">IF(N9="y",M9,"0")</f>
        <v>0</v>
      </c>
      <c r="P9" s="63" t="str">
        <f aca="true" t="shared" si="5" ref="P9:P50">IF(N9="n",M9,"0")</f>
        <v>0</v>
      </c>
    </row>
    <row r="10" spans="1:16" ht="12.75">
      <c r="A10" s="26" t="s">
        <v>23</v>
      </c>
      <c r="B10" s="27">
        <v>23813</v>
      </c>
      <c r="C10" s="26" t="s">
        <v>27</v>
      </c>
      <c r="D10" s="87"/>
      <c r="E10" s="88">
        <v>67604</v>
      </c>
      <c r="F10" s="89"/>
      <c r="G10" s="90">
        <v>2190</v>
      </c>
      <c r="H10" s="89"/>
      <c r="I10" s="28">
        <f t="shared" si="0"/>
        <v>0.0010699721891098393</v>
      </c>
      <c r="J10" s="28">
        <f t="shared" si="1"/>
        <v>0.0043806308108367605</v>
      </c>
      <c r="K10" s="28">
        <f t="shared" si="2"/>
        <v>0.0054506029999466</v>
      </c>
      <c r="L10" s="21"/>
      <c r="M10" s="28">
        <f t="shared" si="3"/>
        <v>0.0027253014999733</v>
      </c>
      <c r="N10" s="62"/>
      <c r="O10" s="63" t="str">
        <f t="shared" si="4"/>
        <v>0</v>
      </c>
      <c r="P10" s="63" t="str">
        <f t="shared" si="5"/>
        <v>0</v>
      </c>
    </row>
    <row r="11" spans="1:16" ht="12.75">
      <c r="A11" s="26"/>
      <c r="B11" s="32">
        <v>23153</v>
      </c>
      <c r="C11" s="33" t="s">
        <v>28</v>
      </c>
      <c r="D11" s="87"/>
      <c r="E11" s="88"/>
      <c r="F11" s="89"/>
      <c r="G11" s="90"/>
      <c r="H11" s="89"/>
      <c r="I11" s="28"/>
      <c r="J11" s="28"/>
      <c r="K11" s="28"/>
      <c r="L11" s="21"/>
      <c r="M11" s="28"/>
      <c r="N11" s="62"/>
      <c r="O11" s="63"/>
      <c r="P11" s="63"/>
    </row>
    <row r="12" spans="1:16" ht="12.75">
      <c r="A12" s="26" t="s">
        <v>23</v>
      </c>
      <c r="B12" s="27">
        <v>21083</v>
      </c>
      <c r="C12" s="26" t="s">
        <v>29</v>
      </c>
      <c r="D12" s="87"/>
      <c r="E12" s="88">
        <v>128603</v>
      </c>
      <c r="F12" s="89"/>
      <c r="G12" s="90">
        <v>1493</v>
      </c>
      <c r="H12" s="89"/>
      <c r="I12" s="28">
        <f t="shared" si="0"/>
        <v>0.0020354066835703904</v>
      </c>
      <c r="J12" s="28">
        <f t="shared" si="1"/>
        <v>0.0029864300459266136</v>
      </c>
      <c r="K12" s="28">
        <f t="shared" si="2"/>
        <v>0.0050218367294970045</v>
      </c>
      <c r="L12" s="21"/>
      <c r="M12" s="28">
        <f t="shared" si="3"/>
        <v>0.0025109183647485022</v>
      </c>
      <c r="N12" s="62"/>
      <c r="O12" s="63" t="str">
        <f t="shared" si="4"/>
        <v>0</v>
      </c>
      <c r="P12" s="63" t="str">
        <f t="shared" si="5"/>
        <v>0</v>
      </c>
    </row>
    <row r="13" spans="1:16" ht="12.75">
      <c r="A13" s="26" t="s">
        <v>23</v>
      </c>
      <c r="B13" s="27">
        <v>21114</v>
      </c>
      <c r="C13" s="26" t="s">
        <v>30</v>
      </c>
      <c r="D13" s="87"/>
      <c r="E13" s="88">
        <v>1562920</v>
      </c>
      <c r="F13" s="89"/>
      <c r="G13" s="90">
        <v>13271</v>
      </c>
      <c r="H13" s="89"/>
      <c r="I13" s="28">
        <f t="shared" si="0"/>
        <v>0.02473641994265946</v>
      </c>
      <c r="J13" s="28">
        <f t="shared" si="1"/>
        <v>0.02654582259845418</v>
      </c>
      <c r="K13" s="28">
        <f t="shared" si="2"/>
        <v>0.05128224254111364</v>
      </c>
      <c r="L13" s="21"/>
      <c r="M13" s="28">
        <f t="shared" si="3"/>
        <v>0.02564112127055682</v>
      </c>
      <c r="N13" s="62"/>
      <c r="O13" s="63" t="str">
        <f t="shared" si="4"/>
        <v>0</v>
      </c>
      <c r="P13" s="63" t="str">
        <f t="shared" si="5"/>
        <v>0</v>
      </c>
    </row>
    <row r="14" spans="1:16" ht="12.75">
      <c r="A14" s="26" t="s">
        <v>23</v>
      </c>
      <c r="B14" s="27">
        <v>21295</v>
      </c>
      <c r="C14" s="26" t="s">
        <v>31</v>
      </c>
      <c r="D14" s="87"/>
      <c r="E14" s="88">
        <v>316185</v>
      </c>
      <c r="F14" s="89"/>
      <c r="G14" s="90">
        <v>3376</v>
      </c>
      <c r="H14" s="89"/>
      <c r="I14" s="28">
        <f t="shared" si="0"/>
        <v>0.00500427721161018</v>
      </c>
      <c r="J14" s="28">
        <f t="shared" si="1"/>
        <v>0.006752972428029636</v>
      </c>
      <c r="K14" s="28">
        <f t="shared" si="2"/>
        <v>0.011757249639639816</v>
      </c>
      <c r="L14" s="21"/>
      <c r="M14" s="28">
        <f t="shared" si="3"/>
        <v>0.005878624819819908</v>
      </c>
      <c r="N14" s="62"/>
      <c r="O14" s="63" t="str">
        <f t="shared" si="4"/>
        <v>0</v>
      </c>
      <c r="P14" s="63" t="str">
        <f t="shared" si="5"/>
        <v>0</v>
      </c>
    </row>
    <row r="15" spans="1:16" ht="12.75">
      <c r="A15" s="26"/>
      <c r="B15" s="32">
        <v>24102</v>
      </c>
      <c r="C15" s="33" t="s">
        <v>32</v>
      </c>
      <c r="D15" s="87"/>
      <c r="E15" s="88"/>
      <c r="F15" s="89"/>
      <c r="G15" s="90"/>
      <c r="H15" s="89"/>
      <c r="I15" s="28"/>
      <c r="J15" s="28"/>
      <c r="K15" s="28"/>
      <c r="L15" s="21"/>
      <c r="M15" s="28"/>
      <c r="N15" s="62"/>
      <c r="O15" s="63"/>
      <c r="P15" s="63"/>
    </row>
    <row r="16" spans="1:16" ht="12.75">
      <c r="A16" s="26" t="s">
        <v>23</v>
      </c>
      <c r="B16" s="27">
        <v>22103</v>
      </c>
      <c r="C16" s="26" t="s">
        <v>33</v>
      </c>
      <c r="D16" s="87"/>
      <c r="E16" s="88">
        <v>7336889</v>
      </c>
      <c r="F16" s="89"/>
      <c r="G16" s="90">
        <v>28386</v>
      </c>
      <c r="H16" s="89"/>
      <c r="I16" s="28">
        <f t="shared" si="0"/>
        <v>0.1161213417044243</v>
      </c>
      <c r="J16" s="28">
        <f t="shared" si="1"/>
        <v>0.056780176345393736</v>
      </c>
      <c r="K16" s="28">
        <f t="shared" si="2"/>
        <v>0.17290151804981804</v>
      </c>
      <c r="L16" s="21"/>
      <c r="M16" s="28">
        <f t="shared" si="3"/>
        <v>0.08645075902490902</v>
      </c>
      <c r="N16" s="62"/>
      <c r="O16" s="63" t="str">
        <f t="shared" si="4"/>
        <v>0</v>
      </c>
      <c r="P16" s="63" t="str">
        <f t="shared" si="5"/>
        <v>0</v>
      </c>
    </row>
    <row r="17" spans="1:16" ht="12.75">
      <c r="A17" s="26" t="s">
        <v>23</v>
      </c>
      <c r="B17" s="27">
        <v>22583</v>
      </c>
      <c r="C17" s="26" t="s">
        <v>34</v>
      </c>
      <c r="D17" s="87"/>
      <c r="E17" s="88">
        <v>242742</v>
      </c>
      <c r="F17" s="89"/>
      <c r="G17" s="90">
        <v>3294</v>
      </c>
      <c r="H17" s="89"/>
      <c r="I17" s="28">
        <f t="shared" si="0"/>
        <v>0.003841890851560568</v>
      </c>
      <c r="J17" s="28">
        <f t="shared" si="1"/>
        <v>0.006588948808628443</v>
      </c>
      <c r="K17" s="28">
        <f t="shared" si="2"/>
        <v>0.01043083966018901</v>
      </c>
      <c r="L17" s="21"/>
      <c r="M17" s="28">
        <f t="shared" si="3"/>
        <v>0.005215419830094505</v>
      </c>
      <c r="N17" s="62"/>
      <c r="O17" s="63" t="str">
        <f t="shared" si="4"/>
        <v>0</v>
      </c>
      <c r="P17" s="63" t="str">
        <f t="shared" si="5"/>
        <v>0</v>
      </c>
    </row>
    <row r="18" spans="1:16" ht="12.75">
      <c r="A18" s="26"/>
      <c r="B18" s="32">
        <v>26002</v>
      </c>
      <c r="C18" s="33" t="s">
        <v>35</v>
      </c>
      <c r="D18" s="87"/>
      <c r="E18" s="88"/>
      <c r="F18" s="89"/>
      <c r="G18" s="90"/>
      <c r="H18" s="89"/>
      <c r="I18" s="28"/>
      <c r="J18" s="28"/>
      <c r="K18" s="28"/>
      <c r="L18" s="21"/>
      <c r="M18" s="28"/>
      <c r="N18" s="62"/>
      <c r="O18" s="63"/>
      <c r="P18" s="63"/>
    </row>
    <row r="19" spans="1:16" ht="12.75">
      <c r="A19" s="26" t="s">
        <v>23</v>
      </c>
      <c r="B19" s="27">
        <v>20873</v>
      </c>
      <c r="C19" s="26" t="s">
        <v>36</v>
      </c>
      <c r="D19" s="87"/>
      <c r="E19" s="88">
        <v>144844</v>
      </c>
      <c r="F19" s="89"/>
      <c r="G19" s="90">
        <v>1792</v>
      </c>
      <c r="H19" s="89"/>
      <c r="I19" s="28">
        <f t="shared" si="0"/>
        <v>0.002292453874910147</v>
      </c>
      <c r="J19" s="28">
        <f t="shared" si="1"/>
        <v>0.003584516170328527</v>
      </c>
      <c r="K19" s="28">
        <f t="shared" si="2"/>
        <v>0.005876970045238674</v>
      </c>
      <c r="L19" s="21"/>
      <c r="M19" s="28">
        <f t="shared" si="3"/>
        <v>0.002938485022619337</v>
      </c>
      <c r="N19" s="62"/>
      <c r="O19" s="63" t="str">
        <f t="shared" si="4"/>
        <v>0</v>
      </c>
      <c r="P19" s="63" t="str">
        <f t="shared" si="5"/>
        <v>0</v>
      </c>
    </row>
    <row r="20" spans="1:16" ht="12.75">
      <c r="A20" s="26" t="s">
        <v>23</v>
      </c>
      <c r="B20" s="27">
        <v>22042</v>
      </c>
      <c r="C20" s="26" t="s">
        <v>37</v>
      </c>
      <c r="D20" s="87"/>
      <c r="E20" s="88">
        <v>2935870</v>
      </c>
      <c r="F20" s="89"/>
      <c r="G20" s="90">
        <v>19731</v>
      </c>
      <c r="H20" s="89"/>
      <c r="I20" s="28">
        <f t="shared" si="0"/>
        <v>0.046466174351249986</v>
      </c>
      <c r="J20" s="28">
        <f t="shared" si="1"/>
        <v>0.03946768334640188</v>
      </c>
      <c r="K20" s="28">
        <f t="shared" si="2"/>
        <v>0.08593385769765187</v>
      </c>
      <c r="L20" s="21"/>
      <c r="M20" s="28">
        <f t="shared" si="3"/>
        <v>0.042966928848825935</v>
      </c>
      <c r="N20" s="62"/>
      <c r="O20" s="63" t="str">
        <f t="shared" si="4"/>
        <v>0</v>
      </c>
      <c r="P20" s="63" t="str">
        <f t="shared" si="5"/>
        <v>0</v>
      </c>
    </row>
    <row r="21" spans="1:16" ht="12.75">
      <c r="A21" s="26" t="s">
        <v>23</v>
      </c>
      <c r="B21" s="27">
        <v>23154</v>
      </c>
      <c r="C21" s="26" t="s">
        <v>38</v>
      </c>
      <c r="D21" s="87"/>
      <c r="E21" s="88">
        <v>32340</v>
      </c>
      <c r="F21" s="89"/>
      <c r="G21" s="90">
        <v>351</v>
      </c>
      <c r="H21" s="89"/>
      <c r="I21" s="28">
        <f t="shared" si="0"/>
        <v>0.0005118469409474618</v>
      </c>
      <c r="J21" s="28">
        <f t="shared" si="1"/>
        <v>0.0007021011025587684</v>
      </c>
      <c r="K21" s="28">
        <f t="shared" si="2"/>
        <v>0.0012139480435062302</v>
      </c>
      <c r="L21" s="21"/>
      <c r="M21" s="28">
        <f t="shared" si="3"/>
        <v>0.0006069740217531151</v>
      </c>
      <c r="N21" s="62"/>
      <c r="O21" s="63" t="str">
        <f t="shared" si="4"/>
        <v>0</v>
      </c>
      <c r="P21" s="63" t="str">
        <f t="shared" si="5"/>
        <v>0</v>
      </c>
    </row>
    <row r="22" spans="1:16" ht="12.75">
      <c r="A22" s="26" t="s">
        <v>23</v>
      </c>
      <c r="B22" s="27">
        <v>23453</v>
      </c>
      <c r="C22" s="26" t="s">
        <v>39</v>
      </c>
      <c r="D22" s="87"/>
      <c r="E22" s="88">
        <v>119244</v>
      </c>
      <c r="F22" s="89"/>
      <c r="G22" s="90">
        <v>1515</v>
      </c>
      <c r="H22" s="89"/>
      <c r="I22" s="28">
        <f t="shared" si="0"/>
        <v>0.0018872812809628673</v>
      </c>
      <c r="J22" s="28">
        <f t="shared" si="1"/>
        <v>0.003030436382839129</v>
      </c>
      <c r="K22" s="28">
        <f t="shared" si="2"/>
        <v>0.004917717663801996</v>
      </c>
      <c r="L22" s="21"/>
      <c r="M22" s="28">
        <f t="shared" si="3"/>
        <v>0.002458858831900998</v>
      </c>
      <c r="N22" s="62"/>
      <c r="O22" s="63" t="str">
        <f t="shared" si="4"/>
        <v>0</v>
      </c>
      <c r="P22" s="63" t="str">
        <f t="shared" si="5"/>
        <v>0</v>
      </c>
    </row>
    <row r="23" spans="1:16" ht="12.75">
      <c r="A23" s="26" t="s">
        <v>23</v>
      </c>
      <c r="B23" s="27">
        <v>23693</v>
      </c>
      <c r="C23" s="26" t="s">
        <v>40</v>
      </c>
      <c r="D23" s="87"/>
      <c r="E23" s="88">
        <v>805247</v>
      </c>
      <c r="F23" s="89"/>
      <c r="G23" s="90">
        <v>7862</v>
      </c>
      <c r="H23" s="89"/>
      <c r="I23" s="28">
        <f t="shared" si="0"/>
        <v>0.012744688115557228</v>
      </c>
      <c r="J23" s="28">
        <f t="shared" si="1"/>
        <v>0.015726264582099823</v>
      </c>
      <c r="K23" s="28">
        <f t="shared" si="2"/>
        <v>0.02847095269765705</v>
      </c>
      <c r="L23" s="21"/>
      <c r="M23" s="28">
        <f t="shared" si="3"/>
        <v>0.014235476348828525</v>
      </c>
      <c r="N23" s="62"/>
      <c r="O23" s="63" t="str">
        <f t="shared" si="4"/>
        <v>0</v>
      </c>
      <c r="P23" s="63" t="str">
        <f t="shared" si="5"/>
        <v>0</v>
      </c>
    </row>
    <row r="24" spans="1:16" ht="12.75">
      <c r="A24" s="26"/>
      <c r="B24" s="32">
        <v>27352</v>
      </c>
      <c r="C24" s="33" t="s">
        <v>41</v>
      </c>
      <c r="D24" s="87"/>
      <c r="E24" s="88"/>
      <c r="F24" s="89"/>
      <c r="G24" s="90"/>
      <c r="H24" s="89"/>
      <c r="I24" s="28"/>
      <c r="J24" s="28"/>
      <c r="K24" s="28"/>
      <c r="L24" s="21"/>
      <c r="M24" s="28"/>
      <c r="N24" s="62"/>
      <c r="O24" s="63"/>
      <c r="P24" s="63"/>
    </row>
    <row r="25" spans="1:16" ht="12.75">
      <c r="A25" s="26" t="s">
        <v>23</v>
      </c>
      <c r="B25" s="27">
        <v>22524</v>
      </c>
      <c r="C25" s="26" t="s">
        <v>42</v>
      </c>
      <c r="D25" s="87"/>
      <c r="E25" s="88">
        <v>10579256</v>
      </c>
      <c r="F25" s="89"/>
      <c r="G25" s="90">
        <v>42329</v>
      </c>
      <c r="H25" s="89"/>
      <c r="I25" s="28">
        <f t="shared" si="0"/>
        <v>0.16743846076376254</v>
      </c>
      <c r="J25" s="28">
        <f t="shared" si="1"/>
        <v>0.0846701925077211</v>
      </c>
      <c r="K25" s="28">
        <f t="shared" si="2"/>
        <v>0.25210865327148363</v>
      </c>
      <c r="L25" s="21"/>
      <c r="M25" s="28">
        <f t="shared" si="3"/>
        <v>0.12605432663574181</v>
      </c>
      <c r="N25" s="62"/>
      <c r="O25" s="63" t="str">
        <f t="shared" si="4"/>
        <v>0</v>
      </c>
      <c r="P25" s="63" t="str">
        <f t="shared" si="5"/>
        <v>0</v>
      </c>
    </row>
    <row r="26" spans="1:16" ht="12.75">
      <c r="A26" s="26"/>
      <c r="B26" s="32">
        <v>27503</v>
      </c>
      <c r="C26" s="33" t="s">
        <v>43</v>
      </c>
      <c r="D26" s="87"/>
      <c r="E26" s="88"/>
      <c r="F26" s="89"/>
      <c r="G26" s="90"/>
      <c r="H26" s="89"/>
      <c r="I26" s="28"/>
      <c r="J26" s="28"/>
      <c r="K26" s="28"/>
      <c r="L26" s="21"/>
      <c r="M26" s="28"/>
      <c r="N26" s="62"/>
      <c r="O26" s="63"/>
      <c r="P26" s="63"/>
    </row>
    <row r="27" spans="1:16" ht="12.75">
      <c r="A27" s="26" t="s">
        <v>23</v>
      </c>
      <c r="B27" s="27">
        <v>22673</v>
      </c>
      <c r="C27" s="26" t="s">
        <v>44</v>
      </c>
      <c r="D27" s="87"/>
      <c r="E27" s="88">
        <v>3678630</v>
      </c>
      <c r="F27" s="89"/>
      <c r="G27" s="90">
        <v>27126</v>
      </c>
      <c r="H27" s="89"/>
      <c r="I27" s="28">
        <f t="shared" si="0"/>
        <v>0.05822187731532348</v>
      </c>
      <c r="J27" s="28">
        <f t="shared" si="1"/>
        <v>0.05425981341313149</v>
      </c>
      <c r="K27" s="28">
        <f t="shared" si="2"/>
        <v>0.11248169072845497</v>
      </c>
      <c r="L27" s="21"/>
      <c r="M27" s="28">
        <f t="shared" si="3"/>
        <v>0.056240845364227486</v>
      </c>
      <c r="N27" s="62"/>
      <c r="O27" s="63" t="str">
        <f t="shared" si="4"/>
        <v>0</v>
      </c>
      <c r="P27" s="63" t="str">
        <f t="shared" si="5"/>
        <v>0</v>
      </c>
    </row>
    <row r="28" spans="1:16" ht="12.75">
      <c r="A28" s="26"/>
      <c r="B28" s="32">
        <v>28203</v>
      </c>
      <c r="C28" s="33" t="s">
        <v>45</v>
      </c>
      <c r="D28" s="87"/>
      <c r="E28" s="88"/>
      <c r="F28" s="89"/>
      <c r="G28" s="90"/>
      <c r="H28" s="89"/>
      <c r="I28" s="28"/>
      <c r="J28" s="28"/>
      <c r="K28" s="28"/>
      <c r="L28" s="21"/>
      <c r="M28" s="28"/>
      <c r="N28" s="62"/>
      <c r="O28" s="63"/>
      <c r="P28" s="63"/>
    </row>
    <row r="29" spans="1:16" ht="12.75">
      <c r="A29" s="26" t="s">
        <v>23</v>
      </c>
      <c r="B29" s="27">
        <v>22403</v>
      </c>
      <c r="C29" s="26" t="s">
        <v>46</v>
      </c>
      <c r="D29" s="87"/>
      <c r="E29" s="88">
        <v>1103815</v>
      </c>
      <c r="F29" s="89"/>
      <c r="G29" s="90">
        <v>6911</v>
      </c>
      <c r="H29" s="89"/>
      <c r="I29" s="28">
        <f t="shared" si="0"/>
        <v>0.017470140108902986</v>
      </c>
      <c r="J29" s="28">
        <f t="shared" si="1"/>
        <v>0.01382399065465427</v>
      </c>
      <c r="K29" s="28">
        <f t="shared" si="2"/>
        <v>0.031294130763557255</v>
      </c>
      <c r="L29" s="21"/>
      <c r="M29" s="28">
        <f t="shared" si="3"/>
        <v>0.015647065381778628</v>
      </c>
      <c r="N29" s="62"/>
      <c r="O29" s="63" t="str">
        <f t="shared" si="4"/>
        <v>0</v>
      </c>
      <c r="P29" s="63" t="str">
        <f t="shared" si="5"/>
        <v>0</v>
      </c>
    </row>
    <row r="30" spans="1:16" ht="12.75">
      <c r="A30" s="26" t="s">
        <v>23</v>
      </c>
      <c r="B30" s="27">
        <v>23423</v>
      </c>
      <c r="C30" s="26" t="s">
        <v>47</v>
      </c>
      <c r="D30" s="87"/>
      <c r="E30" s="88">
        <v>213714</v>
      </c>
      <c r="F30" s="89"/>
      <c r="G30" s="90">
        <v>2474</v>
      </c>
      <c r="H30" s="89"/>
      <c r="I30" s="28">
        <f t="shared" si="0"/>
        <v>0.0033824631149550356</v>
      </c>
      <c r="J30" s="28">
        <f t="shared" si="1"/>
        <v>0.0049487126146165045</v>
      </c>
      <c r="K30" s="28">
        <f t="shared" si="2"/>
        <v>0.00833117572957154</v>
      </c>
      <c r="L30" s="21"/>
      <c r="M30" s="28">
        <f t="shared" si="3"/>
        <v>0.00416558786478577</v>
      </c>
      <c r="N30" s="62"/>
      <c r="O30" s="63" t="str">
        <f t="shared" si="4"/>
        <v>0</v>
      </c>
      <c r="P30" s="63" t="str">
        <f t="shared" si="5"/>
        <v>0</v>
      </c>
    </row>
    <row r="31" spans="1:16" ht="12.75">
      <c r="A31" s="26"/>
      <c r="B31" s="32">
        <v>28653</v>
      </c>
      <c r="C31" s="33" t="s">
        <v>48</v>
      </c>
      <c r="D31" s="87"/>
      <c r="E31" s="88"/>
      <c r="F31" s="89"/>
      <c r="G31" s="90"/>
      <c r="H31" s="89"/>
      <c r="I31" s="28"/>
      <c r="J31" s="28"/>
      <c r="K31" s="28"/>
      <c r="L31" s="21"/>
      <c r="M31" s="28"/>
      <c r="N31" s="62"/>
      <c r="O31" s="63"/>
      <c r="P31" s="63"/>
    </row>
    <row r="32" spans="1:16" ht="12.75">
      <c r="A32" s="26" t="s">
        <v>23</v>
      </c>
      <c r="B32" s="27">
        <v>21413</v>
      </c>
      <c r="C32" s="26" t="s">
        <v>49</v>
      </c>
      <c r="D32" s="87"/>
      <c r="E32" s="88">
        <v>345632</v>
      </c>
      <c r="F32" s="89"/>
      <c r="G32" s="90">
        <v>4483</v>
      </c>
      <c r="H32" s="89"/>
      <c r="I32" s="28">
        <f t="shared" si="0"/>
        <v>0.005470336484030708</v>
      </c>
      <c r="J32" s="28">
        <f t="shared" si="1"/>
        <v>0.008967291289945752</v>
      </c>
      <c r="K32" s="28">
        <f t="shared" si="2"/>
        <v>0.01443762777397646</v>
      </c>
      <c r="L32" s="21"/>
      <c r="M32" s="28">
        <f t="shared" si="3"/>
        <v>0.00721881388698823</v>
      </c>
      <c r="N32" s="62"/>
      <c r="O32" s="63" t="str">
        <f t="shared" si="4"/>
        <v>0</v>
      </c>
      <c r="P32" s="63" t="str">
        <f t="shared" si="5"/>
        <v>0</v>
      </c>
    </row>
    <row r="33" spans="1:16" ht="12.75">
      <c r="A33" s="26" t="s">
        <v>23</v>
      </c>
      <c r="B33" s="27">
        <v>21893</v>
      </c>
      <c r="C33" s="26" t="s">
        <v>50</v>
      </c>
      <c r="D33" s="87"/>
      <c r="E33" s="88">
        <v>279759</v>
      </c>
      <c r="F33" s="89"/>
      <c r="G33" s="90">
        <v>2551</v>
      </c>
      <c r="H33" s="89"/>
      <c r="I33" s="28">
        <f t="shared" si="0"/>
        <v>0.004427760926175663</v>
      </c>
      <c r="J33" s="28">
        <f t="shared" si="1"/>
        <v>0.0051027347938103085</v>
      </c>
      <c r="K33" s="28">
        <f t="shared" si="2"/>
        <v>0.009530495719985972</v>
      </c>
      <c r="L33" s="21"/>
      <c r="M33" s="28">
        <f t="shared" si="3"/>
        <v>0.004765247859992986</v>
      </c>
      <c r="N33" s="62"/>
      <c r="O33" s="63" t="str">
        <f t="shared" si="4"/>
        <v>0</v>
      </c>
      <c r="P33" s="63" t="str">
        <f t="shared" si="5"/>
        <v>0</v>
      </c>
    </row>
    <row r="34" spans="1:16" ht="12.75">
      <c r="A34" s="26" t="s">
        <v>23</v>
      </c>
      <c r="B34" s="27">
        <v>21923</v>
      </c>
      <c r="C34" s="26" t="s">
        <v>51</v>
      </c>
      <c r="D34" s="87"/>
      <c r="E34" s="88">
        <v>106776</v>
      </c>
      <c r="F34" s="89"/>
      <c r="G34" s="90">
        <v>1072</v>
      </c>
      <c r="H34" s="89"/>
      <c r="I34" s="28">
        <f t="shared" si="0"/>
        <v>0.0016899495660669813</v>
      </c>
      <c r="J34" s="28">
        <f t="shared" si="1"/>
        <v>0.002144308780464387</v>
      </c>
      <c r="K34" s="28">
        <f t="shared" si="2"/>
        <v>0.003834258346531368</v>
      </c>
      <c r="L34" s="21"/>
      <c r="M34" s="28">
        <f t="shared" si="3"/>
        <v>0.001917129173265684</v>
      </c>
      <c r="N34" s="62"/>
      <c r="O34" s="63" t="str">
        <f t="shared" si="4"/>
        <v>0</v>
      </c>
      <c r="P34" s="63" t="str">
        <f t="shared" si="5"/>
        <v>0</v>
      </c>
    </row>
    <row r="35" spans="1:16" ht="12.75">
      <c r="A35" s="26" t="s">
        <v>23</v>
      </c>
      <c r="B35" s="27">
        <v>22703</v>
      </c>
      <c r="C35" s="26" t="s">
        <v>52</v>
      </c>
      <c r="D35" s="87"/>
      <c r="E35" s="88">
        <v>368241</v>
      </c>
      <c r="F35" s="89"/>
      <c r="G35" s="90">
        <v>3798</v>
      </c>
      <c r="H35" s="89"/>
      <c r="I35" s="28">
        <f t="shared" si="0"/>
        <v>0.005828170358114851</v>
      </c>
      <c r="J35" s="28">
        <f t="shared" si="1"/>
        <v>0.007597093981533341</v>
      </c>
      <c r="K35" s="28">
        <f t="shared" si="2"/>
        <v>0.01342526433964819</v>
      </c>
      <c r="L35" s="21"/>
      <c r="M35" s="28">
        <f t="shared" si="3"/>
        <v>0.006712632169824095</v>
      </c>
      <c r="N35" s="62"/>
      <c r="O35" s="63" t="str">
        <f t="shared" si="4"/>
        <v>0</v>
      </c>
      <c r="P35" s="63" t="str">
        <f t="shared" si="5"/>
        <v>0</v>
      </c>
    </row>
    <row r="36" spans="1:16" ht="12.75">
      <c r="A36" s="26"/>
      <c r="B36" s="32">
        <v>29803</v>
      </c>
      <c r="C36" s="33" t="s">
        <v>53</v>
      </c>
      <c r="D36" s="87"/>
      <c r="E36" s="88"/>
      <c r="F36" s="89"/>
      <c r="G36" s="90"/>
      <c r="H36" s="89"/>
      <c r="I36" s="28"/>
      <c r="J36" s="28"/>
      <c r="K36" s="28"/>
      <c r="L36" s="21"/>
      <c r="M36" s="28"/>
      <c r="N36" s="62"/>
      <c r="O36" s="63"/>
      <c r="P36" s="63"/>
    </row>
    <row r="37" spans="1:16" ht="12.75">
      <c r="A37" s="26" t="s">
        <v>23</v>
      </c>
      <c r="B37" s="27">
        <v>23783</v>
      </c>
      <c r="C37" s="26" t="s">
        <v>54</v>
      </c>
      <c r="D37" s="87"/>
      <c r="E37" s="88">
        <v>1344780</v>
      </c>
      <c r="F37" s="89"/>
      <c r="G37" s="90">
        <v>15930</v>
      </c>
      <c r="H37" s="89"/>
      <c r="I37" s="28">
        <f t="shared" si="0"/>
        <v>0.02128390628470401</v>
      </c>
      <c r="J37" s="28">
        <f t="shared" si="1"/>
        <v>0.031864588500744105</v>
      </c>
      <c r="K37" s="28">
        <f t="shared" si="2"/>
        <v>0.053148494785448114</v>
      </c>
      <c r="L37" s="21"/>
      <c r="M37" s="28">
        <f t="shared" si="3"/>
        <v>0.026574247392724057</v>
      </c>
      <c r="N37" s="62"/>
      <c r="O37" s="63" t="str">
        <f t="shared" si="4"/>
        <v>0</v>
      </c>
      <c r="P37" s="63" t="str">
        <f t="shared" si="5"/>
        <v>0</v>
      </c>
    </row>
    <row r="38" spans="1:16" ht="12.75">
      <c r="A38" s="26"/>
      <c r="B38" s="32">
        <v>29902</v>
      </c>
      <c r="C38" s="33" t="s">
        <v>55</v>
      </c>
      <c r="D38" s="87"/>
      <c r="E38" s="88"/>
      <c r="F38" s="89"/>
      <c r="G38" s="90"/>
      <c r="H38" s="89"/>
      <c r="I38" s="28"/>
      <c r="J38" s="28"/>
      <c r="K38" s="28"/>
      <c r="L38" s="21"/>
      <c r="M38" s="28"/>
      <c r="N38" s="62"/>
      <c r="O38" s="63"/>
      <c r="P38" s="63"/>
    </row>
    <row r="39" spans="1:16" ht="12.75">
      <c r="A39" s="26" t="s">
        <v>23</v>
      </c>
      <c r="B39" s="27">
        <v>20393</v>
      </c>
      <c r="C39" s="26" t="s">
        <v>56</v>
      </c>
      <c r="D39" s="87"/>
      <c r="E39" s="88">
        <v>238228</v>
      </c>
      <c r="F39" s="89"/>
      <c r="G39" s="90">
        <v>2159</v>
      </c>
      <c r="H39" s="89"/>
      <c r="I39" s="28">
        <f t="shared" si="0"/>
        <v>0.0037704475277684575</v>
      </c>
      <c r="J39" s="28">
        <f t="shared" si="1"/>
        <v>0.004318621881550943</v>
      </c>
      <c r="K39" s="28">
        <f t="shared" si="2"/>
        <v>0.0080890694093194</v>
      </c>
      <c r="L39" s="21"/>
      <c r="M39" s="28">
        <f t="shared" si="3"/>
        <v>0.0040445347046597</v>
      </c>
      <c r="N39" s="62"/>
      <c r="O39" s="63" t="str">
        <f t="shared" si="4"/>
        <v>0</v>
      </c>
      <c r="P39" s="63" t="str">
        <f t="shared" si="5"/>
        <v>0</v>
      </c>
    </row>
    <row r="40" spans="1:16" ht="12.75">
      <c r="A40" s="26" t="s">
        <v>23</v>
      </c>
      <c r="B40" s="27">
        <v>20423</v>
      </c>
      <c r="C40" s="26" t="s">
        <v>57</v>
      </c>
      <c r="D40" s="87"/>
      <c r="E40" s="88">
        <v>147883</v>
      </c>
      <c r="F40" s="89"/>
      <c r="G40" s="90">
        <v>1998</v>
      </c>
      <c r="H40" s="89"/>
      <c r="I40" s="28">
        <f t="shared" si="0"/>
        <v>0.0023405522933869355</v>
      </c>
      <c r="J40" s="28">
        <f t="shared" si="1"/>
        <v>0.003996575506872989</v>
      </c>
      <c r="K40" s="28">
        <f t="shared" si="2"/>
        <v>0.006337127800259925</v>
      </c>
      <c r="L40" s="21"/>
      <c r="M40" s="28">
        <f t="shared" si="3"/>
        <v>0.0031685639001299624</v>
      </c>
      <c r="N40" s="62"/>
      <c r="O40" s="63" t="str">
        <f t="shared" si="4"/>
        <v>0</v>
      </c>
      <c r="P40" s="63" t="str">
        <f t="shared" si="5"/>
        <v>0</v>
      </c>
    </row>
    <row r="41" spans="1:16" ht="12.75">
      <c r="A41" s="26" t="s">
        <v>23</v>
      </c>
      <c r="B41" s="27">
        <v>20603</v>
      </c>
      <c r="C41" s="26" t="s">
        <v>58</v>
      </c>
      <c r="D41" s="87"/>
      <c r="E41" s="88">
        <v>80764</v>
      </c>
      <c r="F41" s="89"/>
      <c r="G41" s="90">
        <v>800</v>
      </c>
      <c r="H41" s="89"/>
      <c r="I41" s="28">
        <f t="shared" si="0"/>
        <v>0.0012782562256858628</v>
      </c>
      <c r="J41" s="28">
        <f t="shared" si="1"/>
        <v>0.0016002304331823782</v>
      </c>
      <c r="K41" s="28">
        <f t="shared" si="2"/>
        <v>0.0028784866588682408</v>
      </c>
      <c r="L41" s="21"/>
      <c r="M41" s="28">
        <f t="shared" si="3"/>
        <v>0.0014392433294341204</v>
      </c>
      <c r="N41" s="62"/>
      <c r="O41" s="63" t="str">
        <f t="shared" si="4"/>
        <v>0</v>
      </c>
      <c r="P41" s="63" t="str">
        <f t="shared" si="5"/>
        <v>0</v>
      </c>
    </row>
    <row r="42" spans="1:16" ht="12.75">
      <c r="A42" s="26" t="s">
        <v>23</v>
      </c>
      <c r="B42" s="27">
        <v>20663</v>
      </c>
      <c r="C42" s="26" t="s">
        <v>59</v>
      </c>
      <c r="D42" s="87"/>
      <c r="E42" s="88">
        <v>605492</v>
      </c>
      <c r="F42" s="89"/>
      <c r="G42" s="90">
        <v>3011</v>
      </c>
      <c r="H42" s="89"/>
      <c r="I42" s="28">
        <f t="shared" si="0"/>
        <v>0.009583154853684618</v>
      </c>
      <c r="J42" s="28">
        <f t="shared" si="1"/>
        <v>0.006022867292890176</v>
      </c>
      <c r="K42" s="28">
        <f t="shared" si="2"/>
        <v>0.015606022146574795</v>
      </c>
      <c r="L42" s="21"/>
      <c r="M42" s="28">
        <f t="shared" si="3"/>
        <v>0.007803011073287397</v>
      </c>
      <c r="N42" s="62"/>
      <c r="O42" s="63" t="str">
        <f t="shared" si="4"/>
        <v>0</v>
      </c>
      <c r="P42" s="63" t="str">
        <f t="shared" si="5"/>
        <v>0</v>
      </c>
    </row>
    <row r="43" spans="1:16" ht="12.75">
      <c r="A43" s="26" t="s">
        <v>23</v>
      </c>
      <c r="B43" s="27">
        <v>20993</v>
      </c>
      <c r="C43" s="26" t="s">
        <v>60</v>
      </c>
      <c r="D43" s="87"/>
      <c r="E43" s="88">
        <v>110316</v>
      </c>
      <c r="F43" s="89"/>
      <c r="G43" s="90">
        <v>1822</v>
      </c>
      <c r="H43" s="89"/>
      <c r="I43" s="28">
        <f t="shared" si="0"/>
        <v>0.0017459773388237537</v>
      </c>
      <c r="J43" s="28">
        <f t="shared" si="1"/>
        <v>0.0036445248115728663</v>
      </c>
      <c r="K43" s="28">
        <f t="shared" si="2"/>
        <v>0.00539050215039662</v>
      </c>
      <c r="L43" s="21"/>
      <c r="M43" s="28">
        <f t="shared" si="3"/>
        <v>0.00269525107519831</v>
      </c>
      <c r="N43" s="62"/>
      <c r="O43" s="63" t="str">
        <f t="shared" si="4"/>
        <v>0</v>
      </c>
      <c r="P43" s="63" t="str">
        <f t="shared" si="5"/>
        <v>0</v>
      </c>
    </row>
    <row r="44" spans="1:16" ht="12.75">
      <c r="A44" s="26" t="s">
        <v>23</v>
      </c>
      <c r="B44" s="27">
        <v>21023</v>
      </c>
      <c r="C44" s="26" t="s">
        <v>61</v>
      </c>
      <c r="D44" s="87"/>
      <c r="E44" s="88">
        <v>671148</v>
      </c>
      <c r="F44" s="89"/>
      <c r="G44" s="90">
        <v>3118</v>
      </c>
      <c r="H44" s="89"/>
      <c r="I44" s="28">
        <f t="shared" si="0"/>
        <v>0.01062229594072378</v>
      </c>
      <c r="J44" s="28">
        <f t="shared" si="1"/>
        <v>0.006236898113328319</v>
      </c>
      <c r="K44" s="28">
        <f t="shared" si="2"/>
        <v>0.0168591940540521</v>
      </c>
      <c r="L44" s="21"/>
      <c r="M44" s="28">
        <f t="shared" si="3"/>
        <v>0.00842959702702605</v>
      </c>
      <c r="N44" s="62"/>
      <c r="O44" s="63" t="str">
        <f t="shared" si="4"/>
        <v>0</v>
      </c>
      <c r="P44" s="63" t="str">
        <f t="shared" si="5"/>
        <v>0</v>
      </c>
    </row>
    <row r="45" spans="1:16" ht="12.75">
      <c r="A45" s="26" t="s">
        <v>23</v>
      </c>
      <c r="B45" s="27">
        <v>21263</v>
      </c>
      <c r="C45" s="26" t="s">
        <v>62</v>
      </c>
      <c r="D45" s="87"/>
      <c r="E45" s="88">
        <v>988858</v>
      </c>
      <c r="F45" s="89"/>
      <c r="G45" s="90">
        <v>6518</v>
      </c>
      <c r="H45" s="89"/>
      <c r="I45" s="28">
        <f t="shared" si="0"/>
        <v>0.015650709410371836</v>
      </c>
      <c r="J45" s="28">
        <f t="shared" si="1"/>
        <v>0.013037877454353426</v>
      </c>
      <c r="K45" s="28">
        <f t="shared" si="2"/>
        <v>0.028688586864725262</v>
      </c>
      <c r="L45" s="21"/>
      <c r="M45" s="28">
        <f t="shared" si="3"/>
        <v>0.014344293432362631</v>
      </c>
      <c r="N45" s="62"/>
      <c r="O45" s="63" t="str">
        <f t="shared" si="4"/>
        <v>0</v>
      </c>
      <c r="P45" s="63" t="str">
        <f t="shared" si="5"/>
        <v>0</v>
      </c>
    </row>
    <row r="46" spans="1:16" ht="12.75">
      <c r="A46" s="26" t="s">
        <v>23</v>
      </c>
      <c r="B46" s="27">
        <v>22283</v>
      </c>
      <c r="C46" s="26" t="s">
        <v>63</v>
      </c>
      <c r="D46" s="87"/>
      <c r="E46" s="88">
        <v>281673</v>
      </c>
      <c r="F46" s="89"/>
      <c r="G46" s="90">
        <v>4857</v>
      </c>
      <c r="H46" s="89"/>
      <c r="I46" s="28">
        <f t="shared" si="0"/>
        <v>0.004458053908395003</v>
      </c>
      <c r="J46" s="28">
        <f t="shared" si="1"/>
        <v>0.009715399017458513</v>
      </c>
      <c r="K46" s="28">
        <f t="shared" si="2"/>
        <v>0.014173452925853517</v>
      </c>
      <c r="L46" s="21"/>
      <c r="M46" s="28">
        <f t="shared" si="3"/>
        <v>0.007086726462926758</v>
      </c>
      <c r="N46" s="62"/>
      <c r="O46" s="63" t="str">
        <f t="shared" si="4"/>
        <v>0</v>
      </c>
      <c r="P46" s="63" t="str">
        <f t="shared" si="5"/>
        <v>0</v>
      </c>
    </row>
    <row r="47" spans="1:16" ht="12.75">
      <c r="A47" s="26" t="s">
        <v>23</v>
      </c>
      <c r="B47" s="27">
        <v>22733</v>
      </c>
      <c r="C47" s="26" t="s">
        <v>64</v>
      </c>
      <c r="D47" s="87"/>
      <c r="E47" s="88">
        <v>213665</v>
      </c>
      <c r="F47" s="89"/>
      <c r="G47" s="90">
        <v>2122</v>
      </c>
      <c r="H47" s="89"/>
      <c r="I47" s="28">
        <f t="shared" si="0"/>
        <v>0.003381687589286933</v>
      </c>
      <c r="J47" s="28">
        <f t="shared" si="1"/>
        <v>0.004244611224016258</v>
      </c>
      <c r="K47" s="28">
        <f t="shared" si="2"/>
        <v>0.007626298813303191</v>
      </c>
      <c r="L47" s="21"/>
      <c r="M47" s="28">
        <f t="shared" si="3"/>
        <v>0.0038131494066515957</v>
      </c>
      <c r="N47" s="62"/>
      <c r="O47" s="63" t="str">
        <f t="shared" si="4"/>
        <v>0</v>
      </c>
      <c r="P47" s="63" t="str">
        <f t="shared" si="5"/>
        <v>0</v>
      </c>
    </row>
    <row r="48" spans="1:16" ht="12.75">
      <c r="A48" s="26" t="s">
        <v>23</v>
      </c>
      <c r="B48" s="27">
        <v>23273</v>
      </c>
      <c r="C48" s="26" t="s">
        <v>65</v>
      </c>
      <c r="D48" s="87"/>
      <c r="E48" s="88">
        <v>972761</v>
      </c>
      <c r="F48" s="89"/>
      <c r="G48" s="90">
        <v>8983</v>
      </c>
      <c r="H48" s="89"/>
      <c r="I48" s="28">
        <f t="shared" si="0"/>
        <v>0.015395941314873032</v>
      </c>
      <c r="J48" s="28">
        <f t="shared" si="1"/>
        <v>0.01796858747659663</v>
      </c>
      <c r="K48" s="28">
        <f t="shared" si="2"/>
        <v>0.033364528791469665</v>
      </c>
      <c r="L48" s="21"/>
      <c r="M48" s="28">
        <f t="shared" si="3"/>
        <v>0.016682264395734833</v>
      </c>
      <c r="N48" s="62"/>
      <c r="O48" s="63" t="str">
        <f t="shared" si="4"/>
        <v>0</v>
      </c>
      <c r="P48" s="63" t="str">
        <f t="shared" si="5"/>
        <v>0</v>
      </c>
    </row>
    <row r="49" spans="1:16" ht="12.75">
      <c r="A49" s="26" t="s">
        <v>23</v>
      </c>
      <c r="B49" s="27">
        <v>23363</v>
      </c>
      <c r="C49" s="26" t="s">
        <v>66</v>
      </c>
      <c r="D49" s="87"/>
      <c r="E49" s="88">
        <v>352214</v>
      </c>
      <c r="F49" s="89"/>
      <c r="G49" s="90">
        <v>5349</v>
      </c>
      <c r="H49" s="89"/>
      <c r="I49" s="28">
        <f t="shared" si="0"/>
        <v>0.005574510156427622</v>
      </c>
      <c r="J49" s="28">
        <f t="shared" si="1"/>
        <v>0.010699540733865677</v>
      </c>
      <c r="K49" s="28">
        <f t="shared" si="2"/>
        <v>0.0162740508902933</v>
      </c>
      <c r="L49" s="21"/>
      <c r="M49" s="28">
        <f t="shared" si="3"/>
        <v>0.00813702544514665</v>
      </c>
      <c r="N49" s="62"/>
      <c r="O49" s="63" t="str">
        <f t="shared" si="4"/>
        <v>0</v>
      </c>
      <c r="P49" s="63" t="str">
        <f t="shared" si="5"/>
        <v>0</v>
      </c>
    </row>
    <row r="50" spans="1:16" ht="12.75">
      <c r="A50" s="26" t="s">
        <v>23</v>
      </c>
      <c r="B50" s="27">
        <v>23754</v>
      </c>
      <c r="C50" s="26" t="s">
        <v>67</v>
      </c>
      <c r="D50" s="87"/>
      <c r="E50" s="88">
        <v>917763</v>
      </c>
      <c r="F50" s="89"/>
      <c r="G50" s="90">
        <v>6357</v>
      </c>
      <c r="H50" s="89"/>
      <c r="I50" s="28">
        <f t="shared" si="0"/>
        <v>0.014525484974173325</v>
      </c>
      <c r="J50" s="28">
        <f t="shared" si="1"/>
        <v>0.012715831079675473</v>
      </c>
      <c r="K50" s="28">
        <f t="shared" si="2"/>
        <v>0.0272413160538488</v>
      </c>
      <c r="L50" s="21"/>
      <c r="M50" s="28">
        <f t="shared" si="3"/>
        <v>0.0136206580269244</v>
      </c>
      <c r="N50" s="62"/>
      <c r="O50" s="63" t="str">
        <f t="shared" si="4"/>
        <v>0</v>
      </c>
      <c r="P50" s="63" t="str">
        <f t="shared" si="5"/>
        <v>0</v>
      </c>
    </row>
    <row r="51" spans="1:16" ht="12.75">
      <c r="A51" s="34"/>
      <c r="B51" s="35"/>
      <c r="C51" s="34"/>
      <c r="D51" s="95"/>
      <c r="E51" s="96"/>
      <c r="F51" s="97"/>
      <c r="G51" s="98"/>
      <c r="H51" s="97"/>
      <c r="I51" s="36"/>
      <c r="J51" s="36"/>
      <c r="K51" s="36"/>
      <c r="L51" s="21"/>
      <c r="M51" s="65"/>
      <c r="N51" s="70"/>
      <c r="O51" s="76"/>
      <c r="P51" s="68"/>
    </row>
    <row r="52" spans="1:16" ht="25.5">
      <c r="A52" s="37"/>
      <c r="B52" s="37"/>
      <c r="C52" s="38" t="s">
        <v>19</v>
      </c>
      <c r="D52" s="99"/>
      <c r="E52" s="100">
        <f>SUM(E6:E51)</f>
        <v>38438525</v>
      </c>
      <c r="F52" s="101"/>
      <c r="G52" s="102">
        <f>SUM(G6:G51)</f>
        <v>249964</v>
      </c>
      <c r="H52" s="100"/>
      <c r="I52" s="39">
        <f>SUM(I6:I51)</f>
        <v>0.6083686281936467</v>
      </c>
      <c r="J52" s="39">
        <f>SUM(J6:J51)</f>
        <v>0.5000000000000001</v>
      </c>
      <c r="K52" s="39">
        <f>SUM(K6:K51)</f>
        <v>1.1083686281936465</v>
      </c>
      <c r="L52" s="21"/>
      <c r="M52" s="66"/>
      <c r="N52" s="71"/>
      <c r="O52" s="78"/>
      <c r="P52" s="57"/>
    </row>
    <row r="53" spans="1:16" ht="12.75">
      <c r="A53" s="81"/>
      <c r="B53" s="54"/>
      <c r="C53" s="54"/>
      <c r="D53" s="118" t="s">
        <v>18</v>
      </c>
      <c r="E53" s="118"/>
      <c r="F53" s="118"/>
      <c r="G53" s="118"/>
      <c r="H53" s="118"/>
      <c r="I53" s="54"/>
      <c r="J53" s="54"/>
      <c r="K53" s="54"/>
      <c r="L53" s="80"/>
      <c r="M53" s="67"/>
      <c r="N53" s="72"/>
      <c r="O53" s="79"/>
      <c r="P53" s="69"/>
    </row>
    <row r="54" spans="1:16" ht="12.75">
      <c r="A54" s="82"/>
      <c r="B54" s="55"/>
      <c r="C54" s="55"/>
      <c r="D54" s="112" t="s">
        <v>11</v>
      </c>
      <c r="E54" s="112"/>
      <c r="F54" s="112"/>
      <c r="G54" s="112"/>
      <c r="H54" s="112"/>
      <c r="I54" s="55"/>
      <c r="J54" s="55"/>
      <c r="K54" s="55"/>
      <c r="L54" s="80"/>
      <c r="M54" s="67"/>
      <c r="N54" s="72"/>
      <c r="O54" s="79"/>
      <c r="P54" s="69"/>
    </row>
    <row r="55" spans="1:16" ht="51">
      <c r="A55" s="40" t="s">
        <v>68</v>
      </c>
      <c r="B55" s="16" t="s">
        <v>1</v>
      </c>
      <c r="C55" s="40" t="s">
        <v>12</v>
      </c>
      <c r="D55" s="103"/>
      <c r="E55" s="104" t="s">
        <v>13</v>
      </c>
      <c r="F55" s="103"/>
      <c r="G55" s="105" t="s">
        <v>14</v>
      </c>
      <c r="H55" s="103"/>
      <c r="I55" s="42" t="s">
        <v>15</v>
      </c>
      <c r="J55" s="42" t="s">
        <v>16</v>
      </c>
      <c r="K55" s="42" t="s">
        <v>17</v>
      </c>
      <c r="L55" s="21"/>
      <c r="M55" s="67"/>
      <c r="N55" s="71"/>
      <c r="O55" s="77"/>
      <c r="P55" s="58"/>
    </row>
    <row r="56" spans="1:16" ht="12.75">
      <c r="A56" s="22" t="s">
        <v>23</v>
      </c>
      <c r="B56" s="43">
        <v>22803</v>
      </c>
      <c r="C56" s="44" t="s">
        <v>22</v>
      </c>
      <c r="D56" s="83"/>
      <c r="E56" s="84">
        <v>1250527.63</v>
      </c>
      <c r="F56" s="85"/>
      <c r="G56" s="86">
        <v>15125</v>
      </c>
      <c r="H56" s="85"/>
      <c r="I56" s="25">
        <f aca="true" t="shared" si="6" ref="I56:I62">E56/$E$69</f>
        <v>0.019792168892572026</v>
      </c>
      <c r="J56" s="25">
        <f aca="true" t="shared" si="7" ref="J56:J62">G56/$G$69*0.5</f>
        <v>0.030254356627354338</v>
      </c>
      <c r="K56" s="25">
        <f>I56+J56</f>
        <v>0.05004652551992636</v>
      </c>
      <c r="L56" s="21"/>
      <c r="M56" s="28">
        <f>K56/2</f>
        <v>0.02502326275996318</v>
      </c>
      <c r="N56" s="64"/>
      <c r="O56" s="63" t="str">
        <f>IF(N56="y",M56,"0")</f>
        <v>0</v>
      </c>
      <c r="P56" s="63" t="str">
        <f>IF(N56="n",M56,"0")</f>
        <v>0</v>
      </c>
    </row>
    <row r="57" spans="1:16" ht="12.75">
      <c r="A57" s="26" t="s">
        <v>23</v>
      </c>
      <c r="B57" s="27">
        <v>23153</v>
      </c>
      <c r="C57" s="45" t="s">
        <v>28</v>
      </c>
      <c r="D57" s="87"/>
      <c r="E57" s="111">
        <v>1983057</v>
      </c>
      <c r="F57" s="89"/>
      <c r="G57" s="90">
        <v>18140</v>
      </c>
      <c r="H57" s="89"/>
      <c r="I57" s="28">
        <f t="shared" si="6"/>
        <v>0.03138595111856681</v>
      </c>
      <c r="J57" s="28">
        <f t="shared" si="7"/>
        <v>0.03628522507241043</v>
      </c>
      <c r="K57" s="28">
        <f aca="true" t="shared" si="8" ref="K57:K62">I57+J57</f>
        <v>0.06767117619097723</v>
      </c>
      <c r="L57" s="21"/>
      <c r="M57" s="28">
        <f aca="true" t="shared" si="9" ref="M57:M62">K57/2</f>
        <v>0.03383558809548862</v>
      </c>
      <c r="N57" s="64"/>
      <c r="O57" s="63" t="str">
        <f aca="true" t="shared" si="10" ref="O57:O62">IF(N57="y",M57,"0")</f>
        <v>0</v>
      </c>
      <c r="P57" s="63" t="str">
        <f aca="true" t="shared" si="11" ref="P57:P62">IF(N57="n",M57,"0")</f>
        <v>0</v>
      </c>
    </row>
    <row r="58" spans="1:16" ht="12.75">
      <c r="A58" s="26" t="s">
        <v>23</v>
      </c>
      <c r="B58" s="27">
        <v>24102</v>
      </c>
      <c r="C58" s="45" t="s">
        <v>32</v>
      </c>
      <c r="D58" s="87"/>
      <c r="E58" s="88">
        <v>3695946</v>
      </c>
      <c r="F58" s="89"/>
      <c r="G58" s="90">
        <v>31680</v>
      </c>
      <c r="H58" s="89"/>
      <c r="I58" s="28">
        <f t="shared" si="6"/>
        <v>0.05849593859019813</v>
      </c>
      <c r="J58" s="28">
        <f t="shared" si="7"/>
        <v>0.06336912515402218</v>
      </c>
      <c r="K58" s="28">
        <f t="shared" si="8"/>
        <v>0.12186506374422032</v>
      </c>
      <c r="L58" s="21"/>
      <c r="M58" s="28">
        <f t="shared" si="9"/>
        <v>0.06093253187211016</v>
      </c>
      <c r="N58" s="64"/>
      <c r="O58" s="63" t="str">
        <f t="shared" si="10"/>
        <v>0</v>
      </c>
      <c r="P58" s="63" t="str">
        <f t="shared" si="11"/>
        <v>0</v>
      </c>
    </row>
    <row r="59" spans="1:16" ht="12.75">
      <c r="A59" s="26" t="s">
        <v>23</v>
      </c>
      <c r="B59" s="27">
        <v>26002</v>
      </c>
      <c r="C59" s="45" t="s">
        <v>35</v>
      </c>
      <c r="D59" s="87"/>
      <c r="E59" s="88">
        <v>2095701</v>
      </c>
      <c r="F59" s="89"/>
      <c r="G59" s="90">
        <v>31251</v>
      </c>
      <c r="H59" s="89"/>
      <c r="I59" s="28">
        <f t="shared" si="6"/>
        <v>0.03316877384015265</v>
      </c>
      <c r="J59" s="28">
        <f t="shared" si="7"/>
        <v>0.06251100158422813</v>
      </c>
      <c r="K59" s="28">
        <f t="shared" si="8"/>
        <v>0.09567977542438078</v>
      </c>
      <c r="L59" s="21"/>
      <c r="M59" s="28">
        <f t="shared" si="9"/>
        <v>0.04783988771219039</v>
      </c>
      <c r="N59" s="64"/>
      <c r="O59" s="63" t="str">
        <f t="shared" si="10"/>
        <v>0</v>
      </c>
      <c r="P59" s="63" t="str">
        <f t="shared" si="11"/>
        <v>0</v>
      </c>
    </row>
    <row r="60" spans="1:16" ht="12.75">
      <c r="A60" s="26" t="s">
        <v>23</v>
      </c>
      <c r="B60" s="27">
        <v>27352</v>
      </c>
      <c r="C60" s="45" t="s">
        <v>41</v>
      </c>
      <c r="D60" s="87"/>
      <c r="E60" s="88">
        <v>3702941</v>
      </c>
      <c r="F60" s="89"/>
      <c r="G60" s="90">
        <v>42329</v>
      </c>
      <c r="H60" s="89"/>
      <c r="I60" s="28">
        <f t="shared" si="6"/>
        <v>0.05860664883608333</v>
      </c>
      <c r="J60" s="28">
        <f t="shared" si="7"/>
        <v>0.0846701925077211</v>
      </c>
      <c r="K60" s="28">
        <f t="shared" si="8"/>
        <v>0.14327684134380445</v>
      </c>
      <c r="L60" s="21"/>
      <c r="M60" s="28">
        <f t="shared" si="9"/>
        <v>0.07163842067190222</v>
      </c>
      <c r="N60" s="64"/>
      <c r="O60" s="63" t="str">
        <f t="shared" si="10"/>
        <v>0</v>
      </c>
      <c r="P60" s="63" t="str">
        <f t="shared" si="11"/>
        <v>0</v>
      </c>
    </row>
    <row r="61" spans="1:16" ht="12.75">
      <c r="A61" s="26" t="s">
        <v>23</v>
      </c>
      <c r="B61" s="27">
        <v>27503</v>
      </c>
      <c r="C61" s="45" t="s">
        <v>43</v>
      </c>
      <c r="D61" s="87"/>
      <c r="E61" s="88">
        <v>3579440</v>
      </c>
      <c r="F61" s="89"/>
      <c r="G61" s="90">
        <v>27126</v>
      </c>
      <c r="H61" s="89"/>
      <c r="I61" s="28">
        <f t="shared" si="6"/>
        <v>0.05665199178432228</v>
      </c>
      <c r="J61" s="28">
        <f t="shared" si="7"/>
        <v>0.05425981341313149</v>
      </c>
      <c r="K61" s="28">
        <f t="shared" si="8"/>
        <v>0.11091180519745378</v>
      </c>
      <c r="L61" s="21"/>
      <c r="M61" s="28">
        <f t="shared" si="9"/>
        <v>0.05545590259872689</v>
      </c>
      <c r="N61" s="64"/>
      <c r="O61" s="63" t="str">
        <f t="shared" si="10"/>
        <v>0</v>
      </c>
      <c r="P61" s="63" t="str">
        <f t="shared" si="11"/>
        <v>0</v>
      </c>
    </row>
    <row r="62" spans="1:16" ht="12.75">
      <c r="A62" s="26" t="s">
        <v>23</v>
      </c>
      <c r="B62" s="27">
        <v>28203</v>
      </c>
      <c r="C62" s="45" t="s">
        <v>45</v>
      </c>
      <c r="D62" s="87"/>
      <c r="E62" s="88">
        <v>1232813</v>
      </c>
      <c r="F62" s="89"/>
      <c r="G62" s="90">
        <v>9385</v>
      </c>
      <c r="H62" s="89"/>
      <c r="I62" s="28">
        <f t="shared" si="6"/>
        <v>0.019511798478981546</v>
      </c>
      <c r="J62" s="28">
        <f t="shared" si="7"/>
        <v>0.018772703269270774</v>
      </c>
      <c r="K62" s="28">
        <f t="shared" si="8"/>
        <v>0.03828450174825232</v>
      </c>
      <c r="L62" s="21"/>
      <c r="M62" s="28">
        <f t="shared" si="9"/>
        <v>0.01914225087412616</v>
      </c>
      <c r="N62" s="64"/>
      <c r="O62" s="63" t="str">
        <f t="shared" si="10"/>
        <v>0</v>
      </c>
      <c r="P62" s="63" t="str">
        <f t="shared" si="11"/>
        <v>0</v>
      </c>
    </row>
    <row r="63" spans="1:16" ht="12.75">
      <c r="A63" s="26" t="s">
        <v>23</v>
      </c>
      <c r="B63" s="27">
        <v>28653</v>
      </c>
      <c r="C63" s="45" t="s">
        <v>48</v>
      </c>
      <c r="D63" s="87"/>
      <c r="E63" s="88">
        <v>998339</v>
      </c>
      <c r="F63" s="89"/>
      <c r="G63" s="90">
        <v>11904</v>
      </c>
      <c r="H63" s="89"/>
      <c r="I63" s="28">
        <f>E63/$E$69</f>
        <v>0.015800765713622388</v>
      </c>
      <c r="J63" s="28">
        <f>G63/$G$69*0.5</f>
        <v>0.02381142884575379</v>
      </c>
      <c r="K63" s="28">
        <f>I63+J63</f>
        <v>0.039612194559376174</v>
      </c>
      <c r="L63" s="21"/>
      <c r="M63" s="28">
        <f>K63/2</f>
        <v>0.019806097279688087</v>
      </c>
      <c r="N63" s="64"/>
      <c r="O63" s="63" t="str">
        <f>IF(N63="y",M63,"0")</f>
        <v>0</v>
      </c>
      <c r="P63" s="63" t="str">
        <f>IF(N63="n",M63,"0")</f>
        <v>0</v>
      </c>
    </row>
    <row r="64" spans="1:16" ht="12.75">
      <c r="A64" s="26" t="s">
        <v>23</v>
      </c>
      <c r="B64" s="27">
        <v>29803</v>
      </c>
      <c r="C64" s="45" t="s">
        <v>53</v>
      </c>
      <c r="D64" s="87"/>
      <c r="E64" s="88">
        <v>1293841</v>
      </c>
      <c r="F64" s="89"/>
      <c r="G64" s="90">
        <v>15930</v>
      </c>
      <c r="H64" s="89"/>
      <c r="I64" s="28">
        <f>E64/$E$69</f>
        <v>0.02047769195802118</v>
      </c>
      <c r="J64" s="28">
        <f>G64/$G$69*0.5</f>
        <v>0.031864588500744105</v>
      </c>
      <c r="K64" s="28">
        <f>I64+J64</f>
        <v>0.05234228045876528</v>
      </c>
      <c r="L64" s="21"/>
      <c r="M64" s="28">
        <f>K64/2</f>
        <v>0.02617114022938264</v>
      </c>
      <c r="N64" s="64"/>
      <c r="O64" s="63" t="str">
        <f>IF(N64="y",M64,"0")</f>
        <v>0</v>
      </c>
      <c r="P64" s="63" t="str">
        <f>IF(N64="n",M64,"0")</f>
        <v>0</v>
      </c>
    </row>
    <row r="65" spans="1:16" ht="12.75">
      <c r="A65" s="26" t="s">
        <v>23</v>
      </c>
      <c r="B65" s="27">
        <v>29902</v>
      </c>
      <c r="C65" s="45" t="s">
        <v>55</v>
      </c>
      <c r="D65" s="87"/>
      <c r="E65" s="88">
        <v>4911820</v>
      </c>
      <c r="F65" s="89"/>
      <c r="G65" s="90">
        <v>47094</v>
      </c>
      <c r="H65" s="89"/>
      <c r="I65" s="28">
        <f>E65/$E$69</f>
        <v>0.07773964259383308</v>
      </c>
      <c r="J65" s="28">
        <f>G65/$G$69*0.5</f>
        <v>0.09420156502536366</v>
      </c>
      <c r="K65" s="28">
        <f>I65+J65</f>
        <v>0.17194120761919673</v>
      </c>
      <c r="L65" s="21"/>
      <c r="M65" s="28">
        <f>K65/2</f>
        <v>0.08597060380959837</v>
      </c>
      <c r="N65" s="64"/>
      <c r="O65" s="63" t="str">
        <f>IF(N65="y",M65,"0")</f>
        <v>0</v>
      </c>
      <c r="P65" s="63" t="str">
        <f>IF(N65="n",M65,"0")</f>
        <v>0</v>
      </c>
    </row>
    <row r="66" spans="1:16" ht="12.75">
      <c r="A66" s="34"/>
      <c r="B66" s="46"/>
      <c r="C66" s="47"/>
      <c r="D66" s="95"/>
      <c r="E66" s="96"/>
      <c r="F66" s="97"/>
      <c r="G66" s="98"/>
      <c r="H66" s="97"/>
      <c r="I66" s="36"/>
      <c r="J66" s="36"/>
      <c r="K66" s="36"/>
      <c r="L66" s="21"/>
      <c r="M66" s="65"/>
      <c r="N66" s="74"/>
      <c r="O66" s="76"/>
      <c r="P66" s="68"/>
    </row>
    <row r="67" spans="1:16" ht="38.25">
      <c r="A67" s="37"/>
      <c r="B67" s="37"/>
      <c r="C67" s="38" t="s">
        <v>20</v>
      </c>
      <c r="D67" s="99"/>
      <c r="E67" s="100">
        <f>SUM(E56:E66)</f>
        <v>24744425.63</v>
      </c>
      <c r="F67" s="101"/>
      <c r="G67" s="102">
        <f>SUM(G56:G66)</f>
        <v>249964</v>
      </c>
      <c r="H67" s="100"/>
      <c r="I67" s="39">
        <f>SUM(I56:I66)</f>
        <v>0.39163137180635343</v>
      </c>
      <c r="J67" s="39">
        <f>SUM(J56:J66)</f>
        <v>0.5</v>
      </c>
      <c r="K67" s="39">
        <f>SUM(K56:K66)</f>
        <v>0.8916313718063535</v>
      </c>
      <c r="L67" s="21"/>
      <c r="M67" s="73"/>
      <c r="N67" s="75"/>
      <c r="O67" s="77"/>
      <c r="P67" s="58"/>
    </row>
    <row r="68" spans="1:16" ht="12.75">
      <c r="A68" s="26"/>
      <c r="B68" s="26"/>
      <c r="C68" s="48"/>
      <c r="D68" s="87"/>
      <c r="E68" s="106"/>
      <c r="F68" s="89"/>
      <c r="G68" s="107"/>
      <c r="H68" s="89"/>
      <c r="I68" s="49"/>
      <c r="J68" s="49"/>
      <c r="K68" s="49"/>
      <c r="L68" s="21"/>
      <c r="M68" s="50"/>
      <c r="N68" s="7"/>
      <c r="O68" s="59"/>
      <c r="P68" s="59"/>
    </row>
    <row r="69" spans="1:17" ht="25.5">
      <c r="A69" s="41"/>
      <c r="B69" s="41"/>
      <c r="C69" s="51" t="s">
        <v>21</v>
      </c>
      <c r="D69" s="103"/>
      <c r="E69" s="108">
        <f>+E52+E67</f>
        <v>63182950.629999995</v>
      </c>
      <c r="F69" s="109"/>
      <c r="G69" s="110">
        <f>(+G52+G67)*0.5</f>
        <v>249964</v>
      </c>
      <c r="H69" s="109"/>
      <c r="I69" s="52">
        <f>+I52+I67</f>
        <v>1</v>
      </c>
      <c r="J69" s="52">
        <f>+J52+J67</f>
        <v>1</v>
      </c>
      <c r="K69" s="52">
        <f>+K52+K67</f>
        <v>2</v>
      </c>
      <c r="L69" s="21"/>
      <c r="M69" s="52">
        <f>SUM(M6:M66)</f>
        <v>0.9999999999999998</v>
      </c>
      <c r="N69" s="8"/>
      <c r="O69" s="60">
        <f>SUM(O7:O66)</f>
        <v>0</v>
      </c>
      <c r="P69" s="60">
        <f>SUM(P7:P66)</f>
        <v>0</v>
      </c>
      <c r="Q69" s="9">
        <f>SUM(O69:P69)</f>
        <v>0</v>
      </c>
    </row>
    <row r="70" spans="9:13" ht="12.75">
      <c r="I70" s="9"/>
      <c r="J70" s="9"/>
      <c r="K70" s="9"/>
      <c r="L70" s="9"/>
      <c r="M70" s="9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</sheetData>
  <sheetProtection password="CC2B" sheet="1"/>
  <mergeCells count="5">
    <mergeCell ref="D54:H54"/>
    <mergeCell ref="A1:M2"/>
    <mergeCell ref="A3:K3"/>
    <mergeCell ref="A4:K4"/>
    <mergeCell ref="D53:H53"/>
  </mergeCells>
  <printOptions/>
  <pageMargins left="0.55" right="0.17" top="1" bottom="0.53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Amanda Settelmaier</cp:lastModifiedBy>
  <cp:lastPrinted>2017-04-26T17:04:43Z</cp:lastPrinted>
  <dcterms:created xsi:type="dcterms:W3CDTF">1996-10-14T23:33:28Z</dcterms:created>
  <dcterms:modified xsi:type="dcterms:W3CDTF">2017-04-27T21:34:36Z</dcterms:modified>
  <cp:category/>
  <cp:version/>
  <cp:contentType/>
  <cp:contentStatus/>
</cp:coreProperties>
</file>